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4"/>
  <workbookPr defaultThemeVersion="124226"/>
  <mc:AlternateContent xmlns:mc="http://schemas.openxmlformats.org/markup-compatibility/2006">
    <mc:Choice Requires="x15">
      <x15ac:absPath xmlns:x15ac="http://schemas.microsoft.com/office/spreadsheetml/2010/11/ac" url="https://d.docs.live.net/2c379b652c70898a/Documents/Downloads GDA/"/>
    </mc:Choice>
  </mc:AlternateContent>
  <xr:revisionPtr revIDLastSave="0" documentId="8_{D00D4265-5C2C-4D1B-8462-F6DCD23200B8}" xr6:coauthVersionLast="47" xr6:coauthVersionMax="47" xr10:uidLastSave="{00000000-0000-0000-0000-000000000000}"/>
  <bookViews>
    <workbookView xWindow="24" yWindow="24" windowWidth="23016" windowHeight="12216" firstSheet="1" activeTab="1" xr2:uid="{00000000-000D-0000-FFFF-FFFF00000000}"/>
  </bookViews>
  <sheets>
    <sheet name="Production Plot" sheetId="1" r:id="rId1"/>
    <sheet name="Dogs Expected"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D25" i="2"/>
  <c r="C27" i="2"/>
  <c r="D27" i="2" s="1"/>
  <c r="C26" i="2"/>
  <c r="D26" i="2" s="1"/>
  <c r="C24" i="2"/>
  <c r="D24" i="2" s="1"/>
  <c r="C22" i="2"/>
  <c r="D22" i="2" s="1"/>
  <c r="C23" i="2"/>
  <c r="D23" i="2" s="1"/>
  <c r="C16" i="2"/>
  <c r="C15" i="2"/>
  <c r="D16" i="2"/>
  <c r="C17" i="2"/>
  <c r="D17" i="2" s="1"/>
  <c r="C18" i="2"/>
  <c r="C14" i="2"/>
  <c r="C13" i="2"/>
  <c r="B5" i="2"/>
  <c r="I11" i="1"/>
  <c r="D13" i="2"/>
  <c r="A11" i="1"/>
  <c r="E16" i="2" l="1"/>
  <c r="E23" i="2"/>
  <c r="E25" i="2"/>
  <c r="F25" i="2" s="1"/>
  <c r="E27" i="2"/>
  <c r="D18" i="2" l="1"/>
  <c r="E18" i="2" s="1"/>
  <c r="D14" i="2"/>
  <c r="E14" i="2" s="1"/>
  <c r="D15" i="2"/>
  <c r="E15" i="2" s="1"/>
  <c r="E24" i="2"/>
  <c r="F24" i="2" s="1"/>
  <c r="E22" i="2"/>
  <c r="F22" i="2" s="1"/>
  <c r="F27" i="2"/>
  <c r="F23" i="2"/>
  <c r="E26" i="2"/>
  <c r="F26" i="2" s="1"/>
  <c r="E13" i="2"/>
  <c r="F13" i="2" s="1"/>
  <c r="E17" i="2"/>
  <c r="F17" i="2" s="1"/>
  <c r="F16" i="2"/>
  <c r="F15" i="2"/>
  <c r="F18" i="2"/>
  <c r="F14" i="2"/>
  <c r="B11" i="1"/>
  <c r="C11" i="1" s="1"/>
  <c r="D11" i="1" s="1"/>
  <c r="E11" i="1" s="1"/>
  <c r="F11" i="1" s="1"/>
  <c r="G11" i="1" s="1"/>
  <c r="H11" i="1" s="1"/>
  <c r="K11" i="1" s="1"/>
  <c r="J11" i="1" l="1"/>
  <c r="B7" i="2" l="1"/>
  <c r="C5" i="2" l="1"/>
  <c r="C7" i="2" s="1"/>
  <c r="D5" i="2" l="1"/>
  <c r="D7" i="2" s="1"/>
  <c r="E5" i="2" l="1"/>
  <c r="E7" i="2" s="1"/>
  <c r="F5" i="2" l="1"/>
  <c r="F7" i="2" s="1"/>
  <c r="G5" i="2"/>
  <c r="G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Edwards</author>
  </authors>
  <commentList>
    <comment ref="B5" authorId="0" shapeId="0" xr:uid="{00000000-0006-0000-0000-000001000000}">
      <text>
        <r>
          <rPr>
            <sz val="9"/>
            <color indexed="81"/>
            <rFont val="Tahoma"/>
            <family val="2"/>
          </rPr>
          <t>Assumes brood is bred each estrus back to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Edwards</author>
  </authors>
  <commentList>
    <comment ref="C3" authorId="0" shapeId="0" xr:uid="{00000000-0006-0000-0100-000001000000}">
      <text>
        <r>
          <rPr>
            <sz val="9"/>
            <color indexed="81"/>
            <rFont val="Tahoma"/>
            <family val="2"/>
          </rPr>
          <t>.80 breeding for 5 litters straight through. They lose 1/5 breeding potential each year. If only adding 1 brood would C3*.80+1</t>
        </r>
      </text>
    </comment>
    <comment ref="A4" authorId="0" shapeId="0" xr:uid="{00000000-0006-0000-0100-000002000000}">
      <text>
        <r>
          <rPr>
            <sz val="9"/>
            <color indexed="81"/>
            <rFont val="Tahoma"/>
            <family val="2"/>
          </rPr>
          <t>*Note: Once Brood Numbers are stable, you begin to really utilize selection pressure for Quality. As you reliably produce enough dogs, you are more rigorous about brood performance and you have room to retire broods who are not producing well, even before contributing a full career.</t>
        </r>
      </text>
    </comment>
  </commentList>
</comments>
</file>

<file path=xl/sharedStrings.xml><?xml version="1.0" encoding="utf-8"?>
<sst xmlns="http://schemas.openxmlformats.org/spreadsheetml/2006/main" count="78" uniqueCount="55">
  <si>
    <t>Assumptions per Annum:</t>
  </si>
  <si>
    <t>Year</t>
  </si>
  <si>
    <t>Number of Working Dogs Needed per Year (Graduates)</t>
  </si>
  <si>
    <t>Percent Working Dog Placement Rate</t>
  </si>
  <si>
    <t>Number of Litters per Brood = 12/average interestrus interval</t>
  </si>
  <si>
    <t>Current Conception Rate</t>
  </si>
  <si>
    <t xml:space="preserve">Live Litter Size </t>
  </si>
  <si>
    <t>ROUNDUP IS ACTIVE IN THESE FORMULAS</t>
  </si>
  <si>
    <t>Number of Working Dogs Needed per Annum</t>
  </si>
  <si>
    <t>Plus 15% Breeding Stock (Includes Males)</t>
  </si>
  <si>
    <t>Number of Successful Program Dogs Needed</t>
  </si>
  <si>
    <t>Divided by % Placement Rate</t>
  </si>
  <si>
    <t>Number of Puppies Needed</t>
  </si>
  <si>
    <t>Number of Litters Needed to be Conceived</t>
  </si>
  <si>
    <t>Divide by Conception Rate</t>
  </si>
  <si>
    <t>Number of Litters to Breed/# of Broods Needed</t>
  </si>
  <si>
    <t>Replace at 25% per year</t>
  </si>
  <si>
    <t xml:space="preserve">Times 150% for Number of Females to Screen </t>
  </si>
  <si>
    <t>Number of Females Brought into Colony Each Year</t>
  </si>
  <si>
    <t>[1]</t>
  </si>
  <si>
    <t>[2]</t>
  </si>
  <si>
    <t>[3]</t>
  </si>
  <si>
    <t>[4]</t>
  </si>
  <si>
    <t>[5]</t>
  </si>
  <si>
    <t>[6]</t>
  </si>
  <si>
    <t>[7]</t>
  </si>
  <si>
    <t>[8]</t>
  </si>
  <si>
    <t>[9]</t>
  </si>
  <si>
    <t>[10]</t>
  </si>
  <si>
    <t>Number of working dogs needed per annum + an additional 15% to account for additional breeding stock; A11*.15</t>
  </si>
  <si>
    <t>Enter the number of successful program dogs needed for program + 15% or A11 + B11</t>
  </si>
  <si>
    <t xml:space="preserve">Number of successful program dogs needed divided by the % working dog placement rate, in this case 35% </t>
  </si>
  <si>
    <t>Number of puppies needed needed to produce based on the number of working dogs needed and replacement breeding stock</t>
  </si>
  <si>
    <t>Number of puppies needed divided by the average litter size to estimate the number of litters needed</t>
  </si>
  <si>
    <t>Number of litters needed to be concieved divided by the conception rate</t>
  </si>
  <si>
    <t>Number of litters needed, divided conception rate, divided by the estrus calc or number of months a brood experiences estrus, in this case G11/B5</t>
  </si>
  <si>
    <t>Brood replacement rate at .25 per year; H11*.25</t>
  </si>
  <si>
    <t>150% number females to consider and screen for replacement; We need to carry extra because not every dog who we put through breeding clearances will pass so we need to have 50% extra standing by. I11*1.5</t>
  </si>
  <si>
    <t>Same as [8] above</t>
  </si>
  <si>
    <t>Increase broods by 2 to 3 per year</t>
  </si>
  <si>
    <t>Active Broods</t>
  </si>
  <si>
    <t>Number of Litters per Brood 12/average interestrus interval</t>
  </si>
  <si>
    <t>Number of Matings</t>
  </si>
  <si>
    <t>Resulting Litters</t>
  </si>
  <si>
    <t/>
  </si>
  <si>
    <t>Puppy Birth Year</t>
  </si>
  <si>
    <t>Number of Litters</t>
  </si>
  <si>
    <t>Number of Puppies Expected</t>
  </si>
  <si>
    <t>Anticipated Number of Qualified Dogs for Breeding Consideration</t>
  </si>
  <si>
    <t>Number of Replacement Broods Taken plus 15% studs</t>
  </si>
  <si>
    <t>Anticipated Number of Dogs Available for Clients</t>
  </si>
  <si>
    <t>Client Placement Goal</t>
  </si>
  <si>
    <t>Grad Year</t>
  </si>
  <si>
    <t>CONSERVATIVE GROWTH</t>
  </si>
  <si>
    <t>AGGRESSIVE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</si>
</sst>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rgb="FF002060"/>
      <name val="Calibri"/>
      <family val="2"/>
      <scheme val="minor"/>
    </font>
    <font>
      <sz val="9"/>
      <color indexed="81"/>
      <name val="Tahoma"/>
      <family val="2"/>
    </font>
    <font>
      <sz val="11"/>
      <color theme="5" tint="-0.499984740745262"/>
      <name val="Calibri"/>
      <family val="2"/>
      <scheme val="minor"/>
    </font>
    <font>
      <b/>
      <sz val="10"/>
      <color theme="5" tint="-0.499984740745262"/>
      <name val="Arial"/>
      <family val="2"/>
    </font>
    <font>
      <sz val="10"/>
      <color theme="1"/>
      <name val="Arial"/>
      <family val="2"/>
    </font>
    <font>
      <b/>
      <sz val="10"/>
      <color rgb="FF002060"/>
      <name val="Arial"/>
      <family val="2"/>
    </font>
    <font>
      <sz val="10"/>
      <color rgb="FFFF0000"/>
      <name val="Arial"/>
      <family val="2"/>
    </font>
    <font>
      <b/>
      <sz val="10"/>
      <color theme="1"/>
      <name val="Arial"/>
      <family val="2"/>
    </font>
    <font>
      <i/>
      <sz val="11"/>
      <color theme="1"/>
      <name val="Calibri"/>
      <family val="2"/>
      <scheme val="minor"/>
    </font>
    <font>
      <sz val="10"/>
      <color rgb="FF0070C0"/>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92D050"/>
        <bgColor indexed="64"/>
      </patternFill>
    </fill>
  </fills>
  <borders count="12">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ck">
        <color rgb="FF00B050"/>
      </left>
      <right style="thin">
        <color indexed="64"/>
      </right>
      <top style="thick">
        <color rgb="FF00B050"/>
      </top>
      <bottom style="thick">
        <color rgb="FF00B050"/>
      </bottom>
      <diagonal/>
    </border>
    <border>
      <left style="thin">
        <color indexed="64"/>
      </left>
      <right style="thin">
        <color indexed="64"/>
      </right>
      <top style="thick">
        <color rgb="FF00B050"/>
      </top>
      <bottom style="thick">
        <color rgb="FF00B050"/>
      </bottom>
      <diagonal/>
    </border>
    <border>
      <left style="thin">
        <color indexed="64"/>
      </left>
      <right style="thick">
        <color rgb="FF00B050"/>
      </right>
      <top style="thick">
        <color rgb="FF00B050"/>
      </top>
      <bottom style="thick">
        <color rgb="FF00B050"/>
      </bottom>
      <diagonal/>
    </border>
    <border>
      <left style="medium">
        <color indexed="64"/>
      </left>
      <right/>
      <top style="medium">
        <color indexed="64"/>
      </top>
      <bottom style="medium">
        <color indexed="64"/>
      </bottom>
      <diagonal/>
    </border>
  </borders>
  <cellStyleXfs count="1">
    <xf numFmtId="0" fontId="0" fillId="0" borderId="0"/>
  </cellStyleXfs>
  <cellXfs count="60">
    <xf numFmtId="0" fontId="0" fillId="0" borderId="0" xfId="0"/>
    <xf numFmtId="0" fontId="1" fillId="0" borderId="0" xfId="0" applyFont="1" applyAlignment="1" applyProtection="1">
      <alignment wrapText="1"/>
      <protection locked="0"/>
    </xf>
    <xf numFmtId="0" fontId="1" fillId="0" borderId="0" xfId="0" applyFont="1" applyAlignment="1">
      <alignment wrapText="1"/>
    </xf>
    <xf numFmtId="1" fontId="0" fillId="0" borderId="3" xfId="0" applyNumberFormat="1" applyBorder="1" applyAlignment="1">
      <alignment wrapText="1"/>
    </xf>
    <xf numFmtId="1" fontId="0" fillId="3" borderId="3" xfId="0" applyNumberFormat="1" applyFill="1" applyBorder="1" applyAlignment="1">
      <alignment wrapText="1"/>
    </xf>
    <xf numFmtId="1" fontId="0" fillId="0" borderId="0" xfId="0" applyNumberFormat="1" applyAlignment="1">
      <alignment wrapText="1"/>
    </xf>
    <xf numFmtId="0" fontId="0" fillId="0" borderId="3" xfId="0" applyBorder="1" applyAlignment="1">
      <alignment wrapText="1"/>
    </xf>
    <xf numFmtId="0" fontId="0" fillId="3" borderId="3" xfId="0" applyFill="1" applyBorder="1" applyAlignment="1">
      <alignment wrapText="1"/>
    </xf>
    <xf numFmtId="0" fontId="0" fillId="0" borderId="0" xfId="0" applyAlignment="1" applyProtection="1">
      <alignment wrapText="1"/>
      <protection locked="0"/>
    </xf>
    <xf numFmtId="0" fontId="0" fillId="0" borderId="0" xfId="0" applyAlignment="1">
      <alignment wrapText="1"/>
    </xf>
    <xf numFmtId="0" fontId="0" fillId="0" borderId="0" xfId="0" quotePrefix="1" applyAlignment="1">
      <alignment wrapText="1"/>
    </xf>
    <xf numFmtId="0" fontId="3" fillId="2" borderId="3" xfId="0" applyFont="1" applyFill="1" applyBorder="1" applyAlignment="1">
      <alignment wrapText="1"/>
    </xf>
    <xf numFmtId="0" fontId="3" fillId="2" borderId="3" xfId="0" applyFont="1" applyFill="1" applyBorder="1" applyAlignment="1" applyProtection="1">
      <alignment wrapText="1"/>
      <protection locked="0"/>
    </xf>
    <xf numFmtId="0" fontId="0" fillId="3" borderId="5" xfId="0" applyFill="1" applyBorder="1" applyAlignment="1">
      <alignment wrapText="1"/>
    </xf>
    <xf numFmtId="1" fontId="0" fillId="3" borderId="5" xfId="0" applyNumberFormat="1" applyFill="1" applyBorder="1" applyAlignment="1">
      <alignment wrapText="1"/>
    </xf>
    <xf numFmtId="0" fontId="0" fillId="3" borderId="4" xfId="0" applyFill="1" applyBorder="1" applyAlignment="1">
      <alignment wrapText="1"/>
    </xf>
    <xf numFmtId="1" fontId="0" fillId="3" borderId="4" xfId="0" applyNumberFormat="1" applyFill="1" applyBorder="1" applyAlignment="1">
      <alignment wrapText="1"/>
    </xf>
    <xf numFmtId="0" fontId="4" fillId="0" borderId="3" xfId="0" applyFont="1" applyBorder="1" applyAlignment="1">
      <alignment wrapText="1"/>
    </xf>
    <xf numFmtId="0" fontId="5" fillId="0" borderId="0" xfId="0" applyFont="1" applyAlignment="1" applyProtection="1">
      <alignment wrapText="1"/>
      <protection locked="0"/>
    </xf>
    <xf numFmtId="0" fontId="6" fillId="0" borderId="0" xfId="0" applyFont="1"/>
    <xf numFmtId="0" fontId="5" fillId="4" borderId="0" xfId="0" applyFont="1" applyFill="1"/>
    <xf numFmtId="0" fontId="5" fillId="0" borderId="0" xfId="0" applyFont="1"/>
    <xf numFmtId="0" fontId="6" fillId="0" borderId="0" xfId="0" applyFont="1" applyAlignment="1" applyProtection="1">
      <alignment wrapText="1"/>
      <protection locked="0"/>
    </xf>
    <xf numFmtId="0" fontId="5" fillId="4" borderId="0" xfId="0" applyFont="1" applyFill="1" applyAlignment="1" applyProtection="1">
      <alignment wrapText="1"/>
      <protection locked="0"/>
    </xf>
    <xf numFmtId="9" fontId="5" fillId="4" borderId="0" xfId="0" applyNumberFormat="1" applyFont="1" applyFill="1" applyAlignment="1" applyProtection="1">
      <alignment wrapText="1"/>
      <protection locked="0"/>
    </xf>
    <xf numFmtId="2" fontId="5" fillId="4" borderId="0" xfId="0" applyNumberFormat="1" applyFont="1" applyFill="1" applyAlignment="1" applyProtection="1">
      <alignment wrapText="1"/>
      <protection locked="0"/>
    </xf>
    <xf numFmtId="0" fontId="7" fillId="0" borderId="0" xfId="0" applyFont="1" applyAlignment="1" applyProtection="1">
      <alignment wrapText="1"/>
      <protection locked="0"/>
    </xf>
    <xf numFmtId="0" fontId="5" fillId="0" borderId="0" xfId="0" applyFont="1" applyAlignment="1" applyProtection="1">
      <alignment horizontal="left"/>
      <protection locked="0"/>
    </xf>
    <xf numFmtId="10" fontId="5" fillId="0" borderId="0" xfId="0" applyNumberFormat="1" applyFont="1" applyAlignment="1" applyProtection="1">
      <alignment wrapText="1"/>
      <protection locked="0"/>
    </xf>
    <xf numFmtId="0" fontId="5" fillId="0" borderId="1" xfId="0" applyFont="1" applyBorder="1" applyAlignment="1" applyProtection="1">
      <alignment wrapText="1"/>
      <protection locked="0"/>
    </xf>
    <xf numFmtId="0" fontId="8" fillId="0" borderId="3" xfId="0" applyFont="1" applyBorder="1" applyAlignment="1">
      <alignment wrapText="1"/>
    </xf>
    <xf numFmtId="0" fontId="8" fillId="0" borderId="0" xfId="0" applyFont="1" applyAlignment="1" applyProtection="1">
      <alignment wrapText="1"/>
      <protection locked="0"/>
    </xf>
    <xf numFmtId="0" fontId="8" fillId="0" borderId="2" xfId="0" applyFont="1" applyBorder="1" applyAlignment="1" applyProtection="1">
      <alignment wrapText="1"/>
      <protection locked="0"/>
    </xf>
    <xf numFmtId="0" fontId="8" fillId="0" borderId="3" xfId="0" applyFont="1" applyBorder="1" applyAlignment="1">
      <alignment horizontal="center" wrapText="1"/>
    </xf>
    <xf numFmtId="1" fontId="8" fillId="0" borderId="3" xfId="0" applyNumberFormat="1" applyFont="1" applyBorder="1" applyAlignment="1">
      <alignment horizontal="center" wrapText="1"/>
    </xf>
    <xf numFmtId="0" fontId="7" fillId="0" borderId="0" xfId="0" applyFont="1" applyAlignment="1" applyProtection="1">
      <alignment horizontal="center" wrapText="1"/>
      <protection locked="0"/>
    </xf>
    <xf numFmtId="0" fontId="7" fillId="0" borderId="0" xfId="0" quotePrefix="1" applyFont="1" applyAlignment="1" applyProtection="1">
      <alignment horizontal="center" wrapText="1"/>
      <protection locked="0"/>
    </xf>
    <xf numFmtId="0" fontId="7" fillId="0" borderId="0" xfId="0" applyFont="1" applyAlignment="1" applyProtection="1">
      <alignment horizontal="right" wrapText="1"/>
      <protection locked="0"/>
    </xf>
    <xf numFmtId="0" fontId="5" fillId="0" borderId="0" xfId="0" applyFont="1" applyProtection="1">
      <protection locked="0"/>
    </xf>
    <xf numFmtId="0" fontId="7" fillId="0" borderId="0" xfId="0" quotePrefix="1" applyFont="1" applyAlignment="1" applyProtection="1">
      <alignment horizontal="right" wrapText="1"/>
      <protection locked="0"/>
    </xf>
    <xf numFmtId="0" fontId="5" fillId="0" borderId="0" xfId="0" applyFont="1" applyAlignment="1" applyProtection="1">
      <alignment horizontal="left" wrapText="1"/>
      <protection locked="0"/>
    </xf>
    <xf numFmtId="0" fontId="0" fillId="0" borderId="5" xfId="0" applyBorder="1" applyAlignment="1">
      <alignment wrapText="1"/>
    </xf>
    <xf numFmtId="1" fontId="0" fillId="0" borderId="5" xfId="0" applyNumberFormat="1" applyBorder="1" applyAlignment="1">
      <alignment wrapText="1"/>
    </xf>
    <xf numFmtId="0" fontId="0" fillId="0" borderId="4" xfId="0" applyBorder="1" applyAlignment="1">
      <alignment wrapText="1"/>
    </xf>
    <xf numFmtId="1" fontId="0" fillId="0" borderId="4" xfId="0" applyNumberFormat="1" applyBorder="1" applyAlignment="1">
      <alignment wrapText="1"/>
    </xf>
    <xf numFmtId="0" fontId="0" fillId="3" borderId="8" xfId="0" applyFill="1" applyBorder="1" applyAlignment="1">
      <alignment wrapText="1"/>
    </xf>
    <xf numFmtId="0" fontId="0" fillId="3" borderId="9" xfId="0" applyFill="1" applyBorder="1" applyAlignment="1">
      <alignment wrapText="1"/>
    </xf>
    <xf numFmtId="1" fontId="0" fillId="3" borderId="9" xfId="0" applyNumberFormat="1" applyFill="1" applyBorder="1" applyAlignment="1">
      <alignment wrapText="1"/>
    </xf>
    <xf numFmtId="0" fontId="0" fillId="3" borderId="10" xfId="0" applyFill="1" applyBorder="1" applyAlignment="1">
      <alignment wrapText="1"/>
    </xf>
    <xf numFmtId="9" fontId="0" fillId="0" borderId="0" xfId="0" applyNumberFormat="1" applyAlignment="1">
      <alignment wrapText="1"/>
    </xf>
    <xf numFmtId="0" fontId="9" fillId="0" borderId="0" xfId="0" applyFont="1" applyAlignment="1">
      <alignment wrapText="1"/>
    </xf>
    <xf numFmtId="0" fontId="10" fillId="0" borderId="0" xfId="0" applyFont="1" applyAlignment="1" applyProtection="1">
      <alignment horizontal="left" vertical="center"/>
      <protection locked="0"/>
    </xf>
    <xf numFmtId="0" fontId="5" fillId="0" borderId="0" xfId="0" applyFont="1" applyAlignment="1" applyProtection="1">
      <alignment horizontal="left" wrapText="1"/>
      <protection locked="0"/>
    </xf>
    <xf numFmtId="0" fontId="0" fillId="5" borderId="5" xfId="0" applyFill="1" applyBorder="1" applyAlignment="1">
      <alignment horizontal="center" vertical="center" textRotation="180" wrapText="1"/>
    </xf>
    <xf numFmtId="0" fontId="0" fillId="5" borderId="6" xfId="0" applyFill="1" applyBorder="1" applyAlignment="1">
      <alignment horizontal="center" vertical="center" textRotation="180" wrapText="1"/>
    </xf>
    <xf numFmtId="0" fontId="0" fillId="6" borderId="5" xfId="0" applyFill="1" applyBorder="1" applyAlignment="1">
      <alignment horizontal="center" vertical="center" textRotation="180" wrapText="1"/>
    </xf>
    <xf numFmtId="0" fontId="0" fillId="6" borderId="6" xfId="0" applyFill="1" applyBorder="1" applyAlignment="1">
      <alignment horizontal="center" vertical="center" textRotation="180" wrapText="1"/>
    </xf>
    <xf numFmtId="0" fontId="0" fillId="6" borderId="7" xfId="0" applyFill="1" applyBorder="1" applyAlignment="1">
      <alignment horizontal="center" vertical="center" textRotation="180" wrapText="1"/>
    </xf>
    <xf numFmtId="0" fontId="9" fillId="0" borderId="11" xfId="0" applyFont="1" applyBorder="1" applyAlignment="1">
      <alignment horizontal="center" wrapText="1"/>
    </xf>
    <xf numFmtId="0" fontId="9" fillId="0" borderId="2"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3"/>
  <sheetViews>
    <sheetView topLeftCell="A4" zoomScaleNormal="100" workbookViewId="0">
      <selection activeCell="D25" sqref="D25"/>
    </sheetView>
  </sheetViews>
  <sheetFormatPr defaultColWidth="9.140625" defaultRowHeight="13.15"/>
  <cols>
    <col min="1" max="1" width="25.5703125" style="18" customWidth="1"/>
    <col min="2" max="2" width="12.85546875" style="18" customWidth="1"/>
    <col min="3" max="3" width="11.28515625" style="18" customWidth="1"/>
    <col min="4" max="4" width="11" style="18" customWidth="1"/>
    <col min="5" max="5" width="10.7109375" style="18" customWidth="1"/>
    <col min="6" max="6" width="14.140625" style="18" bestFit="1" customWidth="1"/>
    <col min="7" max="7" width="12.7109375" style="18" customWidth="1"/>
    <col min="8" max="8" width="13.140625" style="18" customWidth="1"/>
    <col min="9" max="9" width="11.5703125" style="18" customWidth="1"/>
    <col min="10" max="10" width="10.85546875" style="18" customWidth="1"/>
    <col min="11" max="11" width="11.28515625" style="18" customWidth="1"/>
    <col min="12" max="12" width="9.140625" style="18"/>
    <col min="13" max="13" width="11.5703125" style="18" bestFit="1" customWidth="1"/>
    <col min="14" max="16384" width="9.140625" style="18"/>
  </cols>
  <sheetData>
    <row r="1" spans="1:29" ht="31.5" customHeight="1">
      <c r="A1" s="18" t="s">
        <v>0</v>
      </c>
    </row>
    <row r="2" spans="1:29" s="21" customFormat="1" ht="20.25" customHeight="1">
      <c r="A2" s="19" t="s">
        <v>1</v>
      </c>
      <c r="B2" s="20">
        <v>2023</v>
      </c>
    </row>
    <row r="3" spans="1:29" ht="44.25" customHeight="1">
      <c r="A3" s="22" t="s">
        <v>2</v>
      </c>
      <c r="B3" s="23">
        <v>65</v>
      </c>
      <c r="C3" s="51"/>
      <c r="I3" s="40"/>
    </row>
    <row r="4" spans="1:29" ht="35.25" customHeight="1">
      <c r="A4" s="22" t="s">
        <v>3</v>
      </c>
      <c r="B4" s="24">
        <v>0.35</v>
      </c>
    </row>
    <row r="5" spans="1:29" ht="39.6">
      <c r="A5" s="22" t="s">
        <v>4</v>
      </c>
      <c r="B5" s="25">
        <v>1.6</v>
      </c>
      <c r="C5" s="26"/>
      <c r="E5" s="27"/>
    </row>
    <row r="6" spans="1:29">
      <c r="A6" s="22" t="s">
        <v>5</v>
      </c>
      <c r="B6" s="24">
        <v>0.95</v>
      </c>
      <c r="C6" s="26"/>
    </row>
    <row r="7" spans="1:29">
      <c r="A7" s="22" t="s">
        <v>6</v>
      </c>
      <c r="B7" s="23">
        <v>6.8</v>
      </c>
      <c r="C7" s="26"/>
    </row>
    <row r="8" spans="1:29">
      <c r="A8" s="22"/>
      <c r="C8" s="26"/>
    </row>
    <row r="9" spans="1:29" s="29" customFormat="1" ht="13.9" thickBot="1">
      <c r="A9" s="27" t="s">
        <v>7</v>
      </c>
      <c r="B9" s="28"/>
      <c r="C9" s="18"/>
      <c r="D9" s="18"/>
      <c r="E9" s="18"/>
      <c r="F9" s="18"/>
      <c r="G9" s="18"/>
      <c r="H9" s="18"/>
      <c r="I9" s="18"/>
      <c r="J9" s="18"/>
      <c r="K9" s="18"/>
      <c r="L9" s="18"/>
      <c r="M9" s="18"/>
      <c r="N9" s="18"/>
      <c r="O9" s="18"/>
      <c r="P9" s="18"/>
      <c r="Q9" s="18"/>
      <c r="R9" s="18"/>
      <c r="S9" s="18"/>
      <c r="T9" s="18"/>
      <c r="U9" s="18"/>
      <c r="V9" s="18"/>
      <c r="W9" s="18"/>
      <c r="X9" s="18"/>
      <c r="Y9" s="18"/>
      <c r="Z9" s="18"/>
      <c r="AA9" s="18"/>
      <c r="AB9" s="18"/>
      <c r="AC9" s="18"/>
    </row>
    <row r="10" spans="1:29" s="32" customFormat="1" ht="126.75" customHeight="1">
      <c r="A10" s="30" t="s">
        <v>8</v>
      </c>
      <c r="B10" s="17" t="s">
        <v>9</v>
      </c>
      <c r="C10" s="17" t="s">
        <v>10</v>
      </c>
      <c r="D10" s="17" t="s">
        <v>11</v>
      </c>
      <c r="E10" s="17" t="s">
        <v>12</v>
      </c>
      <c r="F10" s="17" t="s">
        <v>13</v>
      </c>
      <c r="G10" s="17" t="s">
        <v>14</v>
      </c>
      <c r="H10" s="17" t="s">
        <v>15</v>
      </c>
      <c r="I10" s="17" t="s">
        <v>16</v>
      </c>
      <c r="J10" s="17" t="s">
        <v>17</v>
      </c>
      <c r="K10" s="17" t="s">
        <v>18</v>
      </c>
      <c r="L10" s="31"/>
      <c r="M10" s="31"/>
      <c r="N10" s="31"/>
      <c r="O10" s="31"/>
      <c r="P10" s="31"/>
      <c r="Q10" s="31"/>
      <c r="R10" s="31"/>
      <c r="S10" s="31"/>
      <c r="T10" s="31"/>
      <c r="U10" s="31"/>
      <c r="V10" s="31"/>
      <c r="W10" s="31"/>
      <c r="X10" s="31"/>
      <c r="Y10" s="31"/>
      <c r="Z10" s="31"/>
      <c r="AA10" s="31"/>
      <c r="AB10" s="31"/>
      <c r="AC10" s="31"/>
    </row>
    <row r="11" spans="1:29" s="32" customFormat="1" ht="12.75">
      <c r="A11" s="33">
        <f>SUM(B3)</f>
        <v>65</v>
      </c>
      <c r="B11" s="34">
        <f>(A11*0.15)</f>
        <v>9.75</v>
      </c>
      <c r="C11" s="34">
        <f>ROUNDUP((B11+A11),0)</f>
        <v>75</v>
      </c>
      <c r="D11" s="34">
        <f>ROUNDUP((C11/B4),0)</f>
        <v>215</v>
      </c>
      <c r="E11" s="34">
        <f>ROUNDUP(D11,0)</f>
        <v>215</v>
      </c>
      <c r="F11" s="34">
        <f>ROUNDUP((E11/B7),0)</f>
        <v>32</v>
      </c>
      <c r="G11" s="34">
        <f>(F11/B6)</f>
        <v>33.684210526315788</v>
      </c>
      <c r="H11" s="34">
        <f>(G11/B5)</f>
        <v>21.052631578947366</v>
      </c>
      <c r="I11" s="34">
        <f>(H11*0.25)</f>
        <v>5.2631578947368416</v>
      </c>
      <c r="J11" s="34">
        <f>(K11*1.5)</f>
        <v>7.8947368421052619</v>
      </c>
      <c r="K11" s="34">
        <f>I11</f>
        <v>5.2631578947368416</v>
      </c>
      <c r="L11" s="31"/>
      <c r="M11" s="31"/>
      <c r="N11" s="31"/>
      <c r="O11" s="31"/>
      <c r="P11" s="31"/>
      <c r="Q11" s="31"/>
      <c r="R11" s="31"/>
      <c r="S11" s="31"/>
      <c r="T11" s="31"/>
      <c r="U11" s="31"/>
      <c r="V11" s="31"/>
      <c r="W11" s="31"/>
      <c r="X11" s="31"/>
      <c r="Y11" s="31"/>
      <c r="Z11" s="31"/>
      <c r="AA11" s="31"/>
      <c r="AB11" s="31"/>
      <c r="AC11" s="31"/>
    </row>
    <row r="12" spans="1:29">
      <c r="B12" s="35" t="s">
        <v>19</v>
      </c>
      <c r="C12" s="35" t="s">
        <v>20</v>
      </c>
      <c r="D12" s="36" t="s">
        <v>21</v>
      </c>
      <c r="E12" s="35" t="s">
        <v>22</v>
      </c>
      <c r="F12" s="35" t="s">
        <v>23</v>
      </c>
      <c r="G12" s="35" t="s">
        <v>24</v>
      </c>
      <c r="H12" s="35" t="s">
        <v>25</v>
      </c>
      <c r="I12" s="35" t="s">
        <v>26</v>
      </c>
      <c r="J12" s="35" t="s">
        <v>27</v>
      </c>
      <c r="K12" s="35" t="s">
        <v>28</v>
      </c>
    </row>
    <row r="14" spans="1:29">
      <c r="A14" s="37" t="s">
        <v>19</v>
      </c>
      <c r="B14" s="38" t="s">
        <v>29</v>
      </c>
    </row>
    <row r="15" spans="1:29">
      <c r="A15" s="37" t="s">
        <v>20</v>
      </c>
      <c r="B15" s="38" t="s">
        <v>30</v>
      </c>
    </row>
    <row r="16" spans="1:29">
      <c r="A16" s="39" t="s">
        <v>21</v>
      </c>
      <c r="B16" s="38" t="s">
        <v>31</v>
      </c>
    </row>
    <row r="17" spans="1:12">
      <c r="A17" s="37" t="s">
        <v>22</v>
      </c>
      <c r="B17" s="38" t="s">
        <v>32</v>
      </c>
    </row>
    <row r="18" spans="1:12">
      <c r="A18" s="37" t="s">
        <v>23</v>
      </c>
      <c r="B18" s="38" t="s">
        <v>33</v>
      </c>
    </row>
    <row r="19" spans="1:12">
      <c r="A19" s="37" t="s">
        <v>24</v>
      </c>
      <c r="B19" s="38" t="s">
        <v>34</v>
      </c>
    </row>
    <row r="20" spans="1:12">
      <c r="A20" s="37" t="s">
        <v>25</v>
      </c>
      <c r="B20" s="38" t="s">
        <v>35</v>
      </c>
    </row>
    <row r="21" spans="1:12">
      <c r="A21" s="37" t="s">
        <v>26</v>
      </c>
      <c r="B21" s="38" t="s">
        <v>36</v>
      </c>
    </row>
    <row r="22" spans="1:12" ht="27" customHeight="1">
      <c r="A22" s="37" t="s">
        <v>27</v>
      </c>
      <c r="B22" s="52" t="s">
        <v>37</v>
      </c>
      <c r="C22" s="52"/>
      <c r="D22" s="52"/>
      <c r="E22" s="52"/>
      <c r="F22" s="52"/>
      <c r="G22" s="52"/>
      <c r="H22" s="52"/>
      <c r="I22" s="52"/>
      <c r="J22" s="52"/>
      <c r="K22" s="52"/>
      <c r="L22" s="52"/>
    </row>
    <row r="23" spans="1:12">
      <c r="A23" s="37" t="s">
        <v>28</v>
      </c>
      <c r="B23" s="38" t="s">
        <v>38</v>
      </c>
    </row>
  </sheetData>
  <sheetProtection selectLockedCells="1"/>
  <mergeCells count="1">
    <mergeCell ref="B22:L22"/>
  </mergeCells>
  <pageMargins left="0.25" right="0.25" top="0.75" bottom="0.75" header="0.3" footer="0.3"/>
  <pageSetup orientation="landscape" r:id="rId1"/>
  <headerFooter>
    <oddHeader>&amp;C&amp;"Constantia,Italic"&amp;14&amp;K05-034Breeding Production Plot
Susquehanna Service Dogs</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tabSelected="1" zoomScaleNormal="100" workbookViewId="0">
      <selection activeCell="N14" sqref="N14"/>
    </sheetView>
  </sheetViews>
  <sheetFormatPr defaultColWidth="9.140625" defaultRowHeight="14.45"/>
  <cols>
    <col min="1" max="1" width="26.42578125" style="9" customWidth="1"/>
    <col min="2" max="2" width="15.42578125" style="9" customWidth="1"/>
    <col min="3" max="3" width="15.7109375" style="9" customWidth="1"/>
    <col min="4" max="4" width="16.42578125" style="9" customWidth="1"/>
    <col min="5" max="5" width="15.7109375" style="9" customWidth="1"/>
    <col min="6" max="6" width="14.85546875" style="9" bestFit="1" customWidth="1"/>
    <col min="7" max="7" width="10.42578125" style="9" bestFit="1" customWidth="1"/>
    <col min="8" max="8" width="10.85546875" style="9" customWidth="1"/>
    <col min="9" max="16384" width="9.140625" style="9"/>
  </cols>
  <sheetData>
    <row r="1" spans="1:9" ht="24" customHeight="1" thickBot="1">
      <c r="A1" s="8" t="s">
        <v>0</v>
      </c>
      <c r="B1" s="58" t="s">
        <v>39</v>
      </c>
      <c r="C1" s="59"/>
      <c r="D1" s="59"/>
      <c r="E1" s="59"/>
      <c r="F1" s="59"/>
      <c r="G1" s="59"/>
      <c r="H1" s="50"/>
    </row>
    <row r="2" spans="1:9" ht="15">
      <c r="A2" s="2" t="s">
        <v>1</v>
      </c>
      <c r="B2" s="9">
        <v>2023</v>
      </c>
      <c r="C2" s="9">
        <v>2024</v>
      </c>
      <c r="D2" s="9">
        <v>2025</v>
      </c>
      <c r="E2" s="9">
        <v>2026</v>
      </c>
      <c r="F2" s="9">
        <v>2027</v>
      </c>
      <c r="G2" s="9">
        <v>2028</v>
      </c>
    </row>
    <row r="3" spans="1:9" ht="15">
      <c r="A3" s="1" t="s">
        <v>40</v>
      </c>
      <c r="B3" s="9">
        <v>12</v>
      </c>
      <c r="C3" s="5">
        <v>15</v>
      </c>
      <c r="D3" s="5">
        <v>18</v>
      </c>
      <c r="E3" s="5">
        <v>20</v>
      </c>
      <c r="F3" s="5">
        <v>22</v>
      </c>
      <c r="G3" s="5">
        <v>22</v>
      </c>
    </row>
    <row r="4" spans="1:9" s="8" customFormat="1" ht="43.15">
      <c r="A4" s="1" t="s">
        <v>41</v>
      </c>
      <c r="B4" s="8">
        <v>1.6</v>
      </c>
      <c r="C4" s="8">
        <v>1.6</v>
      </c>
      <c r="D4" s="8">
        <v>1.6</v>
      </c>
      <c r="E4" s="8">
        <v>1.6</v>
      </c>
      <c r="F4" s="8">
        <v>1.6</v>
      </c>
      <c r="G4" s="8">
        <v>1.6</v>
      </c>
    </row>
    <row r="5" spans="1:9" s="8" customFormat="1">
      <c r="A5" s="1" t="s">
        <v>42</v>
      </c>
      <c r="B5" s="8">
        <f>ROUNDDOWN(B4*B3,0)</f>
        <v>19</v>
      </c>
      <c r="C5" s="8">
        <f t="shared" ref="C5:G5" si="0">ROUNDDOWN(C3*C4,0)</f>
        <v>24</v>
      </c>
      <c r="D5" s="8">
        <f t="shared" si="0"/>
        <v>28</v>
      </c>
      <c r="E5" s="8">
        <f t="shared" si="0"/>
        <v>32</v>
      </c>
      <c r="F5" s="8">
        <f t="shared" si="0"/>
        <v>35</v>
      </c>
      <c r="G5" s="8">
        <f t="shared" si="0"/>
        <v>35</v>
      </c>
    </row>
    <row r="6" spans="1:9">
      <c r="A6" s="1" t="s">
        <v>5</v>
      </c>
      <c r="B6" s="9">
        <v>0.8</v>
      </c>
      <c r="C6" s="9">
        <v>0.8</v>
      </c>
      <c r="D6" s="9">
        <v>0.8</v>
      </c>
      <c r="E6" s="9">
        <v>0.8</v>
      </c>
      <c r="F6" s="9">
        <v>0.8</v>
      </c>
      <c r="G6" s="9">
        <v>0.8</v>
      </c>
    </row>
    <row r="7" spans="1:9">
      <c r="A7" s="1" t="s">
        <v>43</v>
      </c>
      <c r="B7" s="9">
        <f>ROUNDUP(B5*B6,0)</f>
        <v>16</v>
      </c>
      <c r="C7" s="9">
        <f t="shared" ref="C7:G7" si="1">ROUNDDOWN(C5*C6,0)</f>
        <v>19</v>
      </c>
      <c r="D7" s="9">
        <f t="shared" si="1"/>
        <v>22</v>
      </c>
      <c r="E7" s="9">
        <f>ROUNDDOWN(E5*E6,0)</f>
        <v>25</v>
      </c>
      <c r="F7" s="9">
        <f t="shared" si="1"/>
        <v>28</v>
      </c>
      <c r="G7" s="9">
        <f t="shared" si="1"/>
        <v>28</v>
      </c>
    </row>
    <row r="8" spans="1:9">
      <c r="A8" s="1" t="s">
        <v>6</v>
      </c>
      <c r="B8" s="9">
        <v>6.5</v>
      </c>
      <c r="C8" s="9">
        <v>6.5</v>
      </c>
      <c r="D8" s="9">
        <v>6.5</v>
      </c>
      <c r="E8" s="9">
        <v>6.5</v>
      </c>
      <c r="F8" s="9">
        <v>6.5</v>
      </c>
      <c r="G8" s="9">
        <v>6.5</v>
      </c>
    </row>
    <row r="9" spans="1:9" ht="28.9">
      <c r="A9" s="1" t="s">
        <v>3</v>
      </c>
      <c r="B9" s="9">
        <v>0.35</v>
      </c>
      <c r="C9" s="9">
        <v>0.38</v>
      </c>
      <c r="D9" s="9">
        <v>0.4</v>
      </c>
      <c r="E9" s="9">
        <v>0.4</v>
      </c>
      <c r="F9" s="9">
        <v>0.4</v>
      </c>
      <c r="G9" s="9">
        <v>0.4</v>
      </c>
    </row>
    <row r="10" spans="1:9" ht="15">
      <c r="G10" s="10" t="s">
        <v>44</v>
      </c>
    </row>
    <row r="11" spans="1:9">
      <c r="A11"/>
      <c r="B11"/>
      <c r="C11"/>
      <c r="D11"/>
      <c r="E11"/>
      <c r="F11"/>
      <c r="G11"/>
      <c r="H11"/>
    </row>
    <row r="12" spans="1:9" ht="72">
      <c r="A12" s="11" t="s">
        <v>45</v>
      </c>
      <c r="B12" s="11" t="s">
        <v>46</v>
      </c>
      <c r="C12" s="12" t="s">
        <v>47</v>
      </c>
      <c r="D12" s="11" t="s">
        <v>48</v>
      </c>
      <c r="E12" s="11" t="s">
        <v>49</v>
      </c>
      <c r="F12" s="11" t="s">
        <v>50</v>
      </c>
      <c r="G12" s="11" t="s">
        <v>51</v>
      </c>
      <c r="H12" s="11" t="s">
        <v>52</v>
      </c>
      <c r="I12" s="53" t="s">
        <v>53</v>
      </c>
    </row>
    <row r="13" spans="1:9" ht="15">
      <c r="A13" s="6">
        <v>2023</v>
      </c>
      <c r="B13" s="6">
        <v>15</v>
      </c>
      <c r="C13" s="3">
        <f>B13*B8</f>
        <v>97.5</v>
      </c>
      <c r="D13" s="3">
        <f>C13*B9</f>
        <v>34.125</v>
      </c>
      <c r="E13" s="3">
        <f>D13*0.075</f>
        <v>2.5593749999999997</v>
      </c>
      <c r="F13" s="3">
        <f>D13-E13</f>
        <v>31.565625000000001</v>
      </c>
      <c r="G13" s="3">
        <v>30</v>
      </c>
      <c r="H13" s="6">
        <v>2025</v>
      </c>
      <c r="I13" s="54"/>
    </row>
    <row r="14" spans="1:9" ht="15">
      <c r="A14" s="7">
        <v>2024</v>
      </c>
      <c r="B14" s="7">
        <v>17</v>
      </c>
      <c r="C14" s="4">
        <f>B14*C8</f>
        <v>110.5</v>
      </c>
      <c r="D14" s="4">
        <f>C14*C9</f>
        <v>41.99</v>
      </c>
      <c r="E14" s="4">
        <f t="shared" ref="E14:E18" si="2">D14*0.075</f>
        <v>3.1492499999999999</v>
      </c>
      <c r="F14" s="4">
        <f>D14-E14</f>
        <v>38.84075</v>
      </c>
      <c r="G14" s="4">
        <v>35</v>
      </c>
      <c r="H14" s="7">
        <v>2026</v>
      </c>
      <c r="I14" s="54"/>
    </row>
    <row r="15" spans="1:9" ht="15">
      <c r="A15" s="6">
        <v>2025</v>
      </c>
      <c r="B15" s="6">
        <v>19</v>
      </c>
      <c r="C15" s="3">
        <f>B15*D8</f>
        <v>123.5</v>
      </c>
      <c r="D15" s="3">
        <f>C15*D9</f>
        <v>49.400000000000006</v>
      </c>
      <c r="E15" s="3">
        <f t="shared" si="2"/>
        <v>3.7050000000000001</v>
      </c>
      <c r="F15" s="3">
        <f t="shared" ref="F15:F18" si="3">D15-E15</f>
        <v>45.695000000000007</v>
      </c>
      <c r="G15" s="3">
        <v>40</v>
      </c>
      <c r="H15" s="6">
        <v>2027</v>
      </c>
      <c r="I15" s="54"/>
    </row>
    <row r="16" spans="1:9" ht="15">
      <c r="A16" s="13">
        <v>2026</v>
      </c>
      <c r="B16" s="13">
        <v>21</v>
      </c>
      <c r="C16" s="14">
        <f>B16*D8</f>
        <v>136.5</v>
      </c>
      <c r="D16" s="14">
        <f>C16*E9</f>
        <v>54.6</v>
      </c>
      <c r="E16" s="14">
        <f t="shared" si="2"/>
        <v>4.0949999999999998</v>
      </c>
      <c r="F16" s="14">
        <f t="shared" si="3"/>
        <v>50.505000000000003</v>
      </c>
      <c r="G16" s="14">
        <v>45</v>
      </c>
      <c r="H16" s="13">
        <v>2028</v>
      </c>
      <c r="I16" s="54"/>
    </row>
    <row r="17" spans="1:9" ht="15">
      <c r="A17" s="6">
        <v>2027</v>
      </c>
      <c r="B17" s="6">
        <v>23</v>
      </c>
      <c r="C17" s="3">
        <f>B17*F8</f>
        <v>149.5</v>
      </c>
      <c r="D17" s="3">
        <f>C17*E9</f>
        <v>59.800000000000004</v>
      </c>
      <c r="E17" s="3">
        <f t="shared" si="2"/>
        <v>4.4850000000000003</v>
      </c>
      <c r="F17" s="3">
        <f>D17-E17</f>
        <v>55.315000000000005</v>
      </c>
      <c r="G17" s="3">
        <v>70</v>
      </c>
      <c r="H17" s="6">
        <v>2029</v>
      </c>
      <c r="I17" s="54"/>
    </row>
    <row r="18" spans="1:9" ht="15">
      <c r="A18" s="15">
        <v>2028</v>
      </c>
      <c r="B18" s="15">
        <v>25</v>
      </c>
      <c r="C18" s="16">
        <f>B18*G8</f>
        <v>162.5</v>
      </c>
      <c r="D18" s="16">
        <f>C18*G9</f>
        <v>65</v>
      </c>
      <c r="E18" s="16">
        <f t="shared" si="2"/>
        <v>4.875</v>
      </c>
      <c r="F18" s="16">
        <f t="shared" si="3"/>
        <v>60.125</v>
      </c>
      <c r="G18" s="16">
        <v>55</v>
      </c>
      <c r="H18" s="15">
        <v>2030</v>
      </c>
      <c r="I18" s="54"/>
    </row>
    <row r="20" spans="1:9" ht="15" customHeight="1">
      <c r="A20"/>
      <c r="B20"/>
      <c r="C20"/>
      <c r="D20"/>
      <c r="E20"/>
      <c r="F20"/>
      <c r="G20"/>
      <c r="H20"/>
    </row>
    <row r="21" spans="1:9" ht="72">
      <c r="A21" s="11" t="s">
        <v>45</v>
      </c>
      <c r="B21" s="11" t="s">
        <v>46</v>
      </c>
      <c r="C21" s="12" t="s">
        <v>47</v>
      </c>
      <c r="D21" s="11" t="s">
        <v>48</v>
      </c>
      <c r="E21" s="11" t="s">
        <v>49</v>
      </c>
      <c r="F21" s="11" t="s">
        <v>50</v>
      </c>
      <c r="G21" s="11" t="s">
        <v>51</v>
      </c>
      <c r="H21" s="11" t="s">
        <v>52</v>
      </c>
      <c r="I21" s="55" t="s">
        <v>54</v>
      </c>
    </row>
    <row r="22" spans="1:9" ht="15">
      <c r="A22" s="6">
        <v>2023</v>
      </c>
      <c r="B22" s="6">
        <v>16</v>
      </c>
      <c r="C22" s="3">
        <f>B22*B8</f>
        <v>104</v>
      </c>
      <c r="D22" s="3">
        <f>C22*B9</f>
        <v>36.4</v>
      </c>
      <c r="E22" s="3">
        <f>D22*0.075</f>
        <v>2.73</v>
      </c>
      <c r="F22" s="3">
        <f>D22-E22</f>
        <v>33.67</v>
      </c>
      <c r="G22" s="3">
        <v>30</v>
      </c>
      <c r="H22" s="6">
        <v>2025</v>
      </c>
      <c r="I22" s="56"/>
    </row>
    <row r="23" spans="1:9" ht="15">
      <c r="A23" s="7">
        <v>2024</v>
      </c>
      <c r="B23" s="7">
        <v>19</v>
      </c>
      <c r="C23" s="4">
        <f>B23*C8</f>
        <v>123.5</v>
      </c>
      <c r="D23" s="4">
        <f>C23*C9</f>
        <v>46.93</v>
      </c>
      <c r="E23" s="4">
        <f t="shared" ref="E23:E27" si="4">D23*0.075</f>
        <v>3.5197499999999997</v>
      </c>
      <c r="F23" s="4">
        <f t="shared" ref="F23:F27" si="5">D23-E23</f>
        <v>43.410249999999998</v>
      </c>
      <c r="G23" s="4">
        <v>35</v>
      </c>
      <c r="H23" s="7">
        <v>2026</v>
      </c>
      <c r="I23" s="56"/>
    </row>
    <row r="24" spans="1:9" ht="15" thickBot="1">
      <c r="A24" s="41">
        <v>2025</v>
      </c>
      <c r="B24" s="41">
        <v>22</v>
      </c>
      <c r="C24" s="42">
        <f>B24*D8</f>
        <v>143</v>
      </c>
      <c r="D24" s="42">
        <f>C24*D9</f>
        <v>57.2</v>
      </c>
      <c r="E24" s="42">
        <f t="shared" si="4"/>
        <v>4.29</v>
      </c>
      <c r="F24" s="42">
        <f t="shared" si="5"/>
        <v>52.910000000000004</v>
      </c>
      <c r="G24" s="42">
        <v>45</v>
      </c>
      <c r="H24" s="41">
        <v>2027</v>
      </c>
      <c r="I24" s="56"/>
    </row>
    <row r="25" spans="1:9" ht="15">
      <c r="A25" s="45">
        <v>2026</v>
      </c>
      <c r="B25" s="46">
        <v>25</v>
      </c>
      <c r="C25" s="47">
        <f>B25*E8</f>
        <v>162.5</v>
      </c>
      <c r="D25" s="47">
        <f>C25*D9</f>
        <v>65</v>
      </c>
      <c r="E25" s="47">
        <f t="shared" si="4"/>
        <v>4.875</v>
      </c>
      <c r="F25" s="47">
        <f t="shared" si="5"/>
        <v>60.125</v>
      </c>
      <c r="G25" s="47">
        <v>55</v>
      </c>
      <c r="H25" s="48">
        <v>2028</v>
      </c>
      <c r="I25" s="57"/>
    </row>
    <row r="26" spans="1:9" ht="15" thickTop="1">
      <c r="A26" s="43">
        <v>2027</v>
      </c>
      <c r="B26" s="43">
        <v>28</v>
      </c>
      <c r="C26" s="44">
        <f>B26*F8</f>
        <v>182</v>
      </c>
      <c r="D26" s="44">
        <f>C26*F9</f>
        <v>72.8</v>
      </c>
      <c r="E26" s="44">
        <f t="shared" si="4"/>
        <v>5.46</v>
      </c>
      <c r="F26" s="44">
        <f t="shared" si="5"/>
        <v>67.34</v>
      </c>
      <c r="G26" s="44">
        <v>60</v>
      </c>
      <c r="H26" s="43">
        <v>2029</v>
      </c>
      <c r="I26" s="56"/>
    </row>
    <row r="27" spans="1:9" ht="15">
      <c r="A27" s="15">
        <v>2028</v>
      </c>
      <c r="B27" s="15">
        <v>28</v>
      </c>
      <c r="C27" s="4">
        <f>B27*G8</f>
        <v>182</v>
      </c>
      <c r="D27" s="4">
        <f>C27*G9</f>
        <v>72.8</v>
      </c>
      <c r="E27" s="4">
        <f t="shared" si="4"/>
        <v>5.46</v>
      </c>
      <c r="F27" s="16">
        <f t="shared" si="5"/>
        <v>67.34</v>
      </c>
      <c r="G27" s="16">
        <v>60</v>
      </c>
      <c r="H27" s="15">
        <v>2030</v>
      </c>
      <c r="I27" s="56"/>
    </row>
    <row r="29" spans="1:9">
      <c r="C29" s="49"/>
    </row>
    <row r="30" spans="1:9" ht="15"/>
    <row r="31" spans="1:9" ht="15"/>
    <row r="32" spans="1:9" ht="15"/>
    <row r="33" ht="15"/>
    <row r="34" ht="15"/>
    <row r="35" ht="15"/>
    <row r="36" ht="15"/>
    <row r="37" ht="15"/>
    <row r="38" ht="15"/>
    <row r="40" ht="15"/>
    <row r="41" ht="15"/>
    <row r="43" ht="15"/>
  </sheetData>
  <mergeCells count="3">
    <mergeCell ref="I12:I18"/>
    <mergeCell ref="I21:I27"/>
    <mergeCell ref="B1:G1"/>
  </mergeCells>
  <pageMargins left="0.25" right="0.25" top="0.86458333333333304" bottom="0.75" header="0.3" footer="0.3"/>
  <pageSetup orientation="landscape" r:id="rId1"/>
  <headerFooter>
    <oddHeader xml:space="preserve">&amp;C&amp;"Byington,Italic"&amp;12&amp;K05-043Dogs Expected Plot
</oddHeader>
    <oddFooter>&amp;L&amp;Z&amp;F</oddFooter>
  </headerFooter>
  <ignoredErrors>
    <ignoredError sqref="C5:G5"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Marina</dc:creator>
  <cp:keywords/>
  <dc:description/>
  <cp:lastModifiedBy/>
  <cp:revision/>
  <dcterms:created xsi:type="dcterms:W3CDTF">2012-12-12T21:55:20Z</dcterms:created>
  <dcterms:modified xsi:type="dcterms:W3CDTF">2023-03-30T05:54:09Z</dcterms:modified>
  <cp:category/>
  <cp:contentStatus/>
</cp:coreProperties>
</file>